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\Dropbox\PTSI\TP\TP-OS\TP12_Ondes progressives\"/>
    </mc:Choice>
  </mc:AlternateContent>
  <bookViews>
    <workbookView xWindow="0" yWindow="0" windowWidth="19200" windowHeight="693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9" i="1" l="1"/>
  <c r="Y8" i="1"/>
  <c r="Y7" i="1"/>
  <c r="Y5" i="1"/>
  <c r="Y4" i="1"/>
  <c r="U8" i="1"/>
  <c r="Q25" i="1"/>
  <c r="Q24" i="1"/>
  <c r="Q23" i="1"/>
  <c r="Q22" i="1"/>
  <c r="M33" i="1"/>
  <c r="M23" i="1"/>
  <c r="F21" i="1"/>
  <c r="M22" i="1"/>
  <c r="M19" i="1"/>
  <c r="M20" i="1" s="1"/>
  <c r="M18" i="1"/>
  <c r="M30" i="1" l="1"/>
  <c r="Q16" i="1"/>
  <c r="Q17" i="1" s="1"/>
  <c r="Q15" i="1"/>
  <c r="M10" i="1" l="1"/>
  <c r="M11" i="1" s="1"/>
  <c r="M9" i="1"/>
  <c r="M5" i="1"/>
  <c r="M6" i="1" s="1"/>
  <c r="M4" i="1"/>
  <c r="M15" i="1" s="1"/>
  <c r="H32" i="1" l="1"/>
  <c r="M16" i="1"/>
  <c r="F16" i="1"/>
  <c r="F17" i="1" s="1"/>
  <c r="F15" i="1"/>
  <c r="F11" i="1"/>
  <c r="F12" i="1" s="1"/>
  <c r="F10" i="1"/>
  <c r="F5" i="1"/>
  <c r="F6" i="1" s="1"/>
  <c r="F4" i="1"/>
  <c r="F25" i="1" l="1"/>
  <c r="F26" i="1" s="1"/>
  <c r="H31" i="1" s="1"/>
  <c r="F20" i="1"/>
  <c r="H30" i="1" l="1"/>
</calcChain>
</file>

<file path=xl/sharedStrings.xml><?xml version="1.0" encoding="utf-8"?>
<sst xmlns="http://schemas.openxmlformats.org/spreadsheetml/2006/main" count="89" uniqueCount="76">
  <si>
    <t>II1</t>
  </si>
  <si>
    <t>f_min (kHz)</t>
  </si>
  <si>
    <t>f_max (kHz)</t>
  </si>
  <si>
    <t>f (kHz)</t>
  </si>
  <si>
    <t>p(f) (kHz)</t>
  </si>
  <si>
    <t>u(f) (kHz)</t>
  </si>
  <si>
    <t>e(x_10) (cm)</t>
  </si>
  <si>
    <t>u(x_10) (cm)</t>
  </si>
  <si>
    <t>x_10 (cm)</t>
  </si>
  <si>
    <t>x_10,max (cm)</t>
  </si>
  <si>
    <t>x_10,min (cm)</t>
  </si>
  <si>
    <t>x_60,min (cm)</t>
  </si>
  <si>
    <t>x_60,max (cm)</t>
  </si>
  <si>
    <t>x_60 (cm)</t>
  </si>
  <si>
    <t>e(x_60) (cm)</t>
  </si>
  <si>
    <t>u(x_60) (cm)</t>
  </si>
  <si>
    <t>n</t>
  </si>
  <si>
    <t>c (m/s)</t>
  </si>
  <si>
    <t>Mesures</t>
  </si>
  <si>
    <t>Calculs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</si>
  <si>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t1 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s)</t>
    </r>
  </si>
  <si>
    <t>x_2 (cm)</t>
  </si>
  <si>
    <t>e(x) (mm)</t>
  </si>
  <si>
    <r>
      <t>e</t>
    </r>
    <r>
      <rPr>
        <sz val="11"/>
        <color theme="1"/>
        <rFont val="Symbol"/>
        <family val="1"/>
        <charset val="2"/>
      </rPr>
      <t>(D</t>
    </r>
    <r>
      <rPr>
        <sz val="11"/>
        <color theme="1"/>
        <rFont val="Calibri"/>
        <family val="2"/>
        <scheme val="minor"/>
      </rPr>
      <t>t) 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s)</t>
    </r>
  </si>
  <si>
    <t>x_1 (cm)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</si>
  <si>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x (cm)</t>
    </r>
  </si>
  <si>
    <t>u(x) (mm)</t>
  </si>
  <si>
    <r>
      <t>u(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x) (mm)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</si>
  <si>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 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s)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</si>
  <si>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t2 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s)</t>
    </r>
  </si>
  <si>
    <r>
      <t>u(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t) 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s)</t>
    </r>
  </si>
  <si>
    <r>
      <t>u(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t12) 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s)</t>
    </r>
  </si>
  <si>
    <t>T (°C)</t>
  </si>
  <si>
    <t>c1 (m/s)</t>
  </si>
  <si>
    <t>u(c1) (m/s)</t>
  </si>
  <si>
    <t>c2 (m/s)</t>
  </si>
  <si>
    <t>u(c2) (m/s)</t>
  </si>
  <si>
    <t>c_ref (m/s)</t>
  </si>
  <si>
    <t>e(c_ref) (m/s)</t>
  </si>
  <si>
    <t>u(c_ref) (m/s)</t>
  </si>
  <si>
    <t>II2</t>
  </si>
  <si>
    <t>II5</t>
  </si>
  <si>
    <t>II6</t>
  </si>
  <si>
    <t>II7</t>
  </si>
  <si>
    <t>c1 - c2</t>
  </si>
  <si>
    <t>c1 - c_ref</t>
  </si>
  <si>
    <t>c2 - c_ref</t>
  </si>
  <si>
    <t>III1</t>
  </si>
  <si>
    <t>III2</t>
  </si>
  <si>
    <t>III3</t>
  </si>
  <si>
    <t>III4</t>
  </si>
  <si>
    <t>Z-score sur c</t>
  </si>
  <si>
    <t>III5</t>
  </si>
  <si>
    <t>Z-score sur f</t>
  </si>
  <si>
    <t>f1 - f2</t>
  </si>
  <si>
    <t>III6</t>
  </si>
  <si>
    <r>
      <rPr>
        <sz val="11"/>
        <color theme="1"/>
        <rFont val="Symbol"/>
        <family val="1"/>
        <charset val="2"/>
      </rPr>
      <t>l1</t>
    </r>
    <r>
      <rPr>
        <sz val="11"/>
        <color theme="1"/>
        <rFont val="Calibri"/>
        <family val="2"/>
      </rPr>
      <t xml:space="preserve"> (mm)</t>
    </r>
  </si>
  <si>
    <r>
      <t>u(</t>
    </r>
    <r>
      <rPr>
        <sz val="11"/>
        <color theme="1"/>
        <rFont val="Symbol"/>
        <family val="1"/>
        <charset val="2"/>
      </rPr>
      <t>l1</t>
    </r>
    <r>
      <rPr>
        <sz val="11"/>
        <color theme="1"/>
        <rFont val="Calibri"/>
        <family val="2"/>
      </rPr>
      <t>) (mm)</t>
    </r>
  </si>
  <si>
    <r>
      <rPr>
        <sz val="11"/>
        <color theme="1"/>
        <rFont val="Symbol"/>
        <family val="1"/>
        <charset val="2"/>
      </rPr>
      <t>l2</t>
    </r>
    <r>
      <rPr>
        <sz val="11"/>
        <color theme="1"/>
        <rFont val="Calibri"/>
        <family val="2"/>
      </rPr>
      <t xml:space="preserve"> (mm)</t>
    </r>
  </si>
  <si>
    <r>
      <t>u(</t>
    </r>
    <r>
      <rPr>
        <sz val="11"/>
        <color theme="1"/>
        <rFont val="Symbol"/>
        <family val="1"/>
        <charset val="2"/>
      </rPr>
      <t>l2</t>
    </r>
    <r>
      <rPr>
        <sz val="11"/>
        <color theme="1"/>
        <rFont val="Calibri"/>
        <family val="2"/>
      </rPr>
      <t>) (mm)</t>
    </r>
  </si>
  <si>
    <r>
      <t xml:space="preserve">Z-score sur </t>
    </r>
    <r>
      <rPr>
        <b/>
        <sz val="11"/>
        <color theme="1"/>
        <rFont val="Symbol"/>
        <family val="1"/>
        <charset val="2"/>
      </rPr>
      <t>l</t>
    </r>
  </si>
  <si>
    <t>l1 - l2</t>
  </si>
  <si>
    <t>C_v(f)</t>
  </si>
  <si>
    <r>
      <t>C_v(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x)</t>
    </r>
  </si>
  <si>
    <r>
      <t>C_v(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t)</t>
    </r>
  </si>
  <si>
    <t>IV - Mesures de déphasages</t>
  </si>
  <si>
    <t>IV1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</si>
  <si>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x (mm)</t>
    </r>
  </si>
  <si>
    <r>
      <rPr>
        <sz val="11"/>
        <color theme="1"/>
        <rFont val="Symbol"/>
        <family val="1"/>
        <charset val="2"/>
      </rPr>
      <t>Dj</t>
    </r>
    <r>
      <rPr>
        <sz val="11"/>
        <color theme="1"/>
        <rFont val="Calibri"/>
        <family val="2"/>
        <scheme val="minor"/>
      </rPr>
      <t xml:space="preserve"> (°)</t>
    </r>
  </si>
  <si>
    <t>IV2</t>
  </si>
  <si>
    <r>
      <t>T 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s)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</si>
  <si>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 xml:space="preserve">x / </t>
    </r>
    <r>
      <rPr>
        <sz val="11"/>
        <color theme="1"/>
        <rFont val="Symbol"/>
        <family val="1"/>
        <charset val="2"/>
      </rPr>
      <t>l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</si>
  <si>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 / T</t>
    </r>
  </si>
  <si>
    <r>
      <rPr>
        <sz val="11"/>
        <color theme="1"/>
        <rFont val="Symbol"/>
        <family val="1"/>
        <charset val="2"/>
      </rPr>
      <t>Dj</t>
    </r>
    <r>
      <rPr>
        <sz val="11"/>
        <color theme="1"/>
        <rFont val="Calibri"/>
        <family val="2"/>
        <scheme val="minor"/>
      </rPr>
      <t xml:space="preserve"> / 2</t>
    </r>
    <r>
      <rPr>
        <sz val="11"/>
        <color theme="1"/>
        <rFont val="Symbol"/>
        <family val="1"/>
        <charset val="2"/>
      </rPr>
      <t>p</t>
    </r>
  </si>
  <si>
    <t>II - Propagation d'un signal sinusoïdal</t>
  </si>
  <si>
    <t>III - Propagation d'un paquet d'onde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</si>
</sst>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4">
    <xf numFmtId="0" fontId="0" fillId="0" borderId="0" xfId="0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2" borderId="0" xfId="0" applyFill="1" applyBorder="1"/>
    <xf numFmtId="0" fontId="2" fillId="0" borderId="0" xfId="0" applyFont="1" applyBorder="1"/>
    <xf numFmtId="0" fontId="0" fillId="0" borderId="3" xfId="0" applyBorder="1"/>
    <xf numFmtId="0" fontId="0" fillId="0" borderId="8" xfId="0" applyBorder="1"/>
    <xf numFmtId="0" fontId="0" fillId="0" borderId="4" xfId="0" applyBorder="1"/>
    <xf numFmtId="0" fontId="3" fillId="3" borderId="1" xfId="0" applyFont="1" applyFill="1" applyBorder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0" fillId="3" borderId="2" xfId="0" applyFill="1" applyBorder="1" applyAlignment="1">
      <alignment horizontal="centerContinuous"/>
    </xf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Continuous"/>
    </xf>
    <xf numFmtId="0" fontId="3" fillId="3" borderId="2" xfId="0" applyFont="1" applyFill="1" applyBorder="1" applyAlignment="1">
      <alignment horizontal="centerContinuous"/>
    </xf>
    <xf numFmtId="164" fontId="0" fillId="0" borderId="6" xfId="1" applyNumberFormat="1" applyFont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tabSelected="1" topLeftCell="C1" workbookViewId="0">
      <selection activeCell="U9" sqref="U9"/>
    </sheetView>
  </sheetViews>
  <sheetFormatPr baseColWidth="10" defaultRowHeight="15" x14ac:dyDescent="0.25"/>
  <cols>
    <col min="2" max="2" width="17" customWidth="1"/>
    <col min="12" max="12" width="13.28515625" customWidth="1"/>
  </cols>
  <sheetData>
    <row r="1" spans="1:25" x14ac:dyDescent="0.25">
      <c r="A1" s="17" t="s">
        <v>74</v>
      </c>
      <c r="B1" s="18"/>
      <c r="C1" s="18"/>
      <c r="D1" s="18"/>
      <c r="E1" s="18"/>
      <c r="F1" s="19"/>
      <c r="H1" s="17" t="s">
        <v>75</v>
      </c>
      <c r="I1" s="21"/>
      <c r="J1" s="21"/>
      <c r="K1" s="21"/>
      <c r="L1" s="21"/>
      <c r="M1" s="21"/>
      <c r="N1" s="21"/>
      <c r="O1" s="21"/>
      <c r="P1" s="21"/>
      <c r="Q1" s="22"/>
      <c r="S1" s="17" t="s">
        <v>65</v>
      </c>
      <c r="T1" s="21"/>
      <c r="U1" s="21"/>
      <c r="V1" s="21"/>
      <c r="W1" s="21"/>
      <c r="X1" s="21"/>
      <c r="Y1" s="22"/>
    </row>
    <row r="2" spans="1:25" x14ac:dyDescent="0.25">
      <c r="A2" s="7"/>
      <c r="B2" s="8" t="s">
        <v>18</v>
      </c>
      <c r="C2" s="8"/>
      <c r="D2" s="9"/>
      <c r="E2" s="8" t="s">
        <v>19</v>
      </c>
      <c r="F2" s="10"/>
      <c r="H2" s="7"/>
      <c r="I2" s="9"/>
      <c r="J2" s="9"/>
      <c r="K2" s="9"/>
      <c r="L2" s="9"/>
      <c r="M2" s="9"/>
      <c r="N2" s="9"/>
      <c r="O2" s="9"/>
      <c r="P2" s="9"/>
      <c r="Q2" s="11"/>
      <c r="S2" s="7"/>
      <c r="T2" s="9"/>
      <c r="U2" s="9"/>
      <c r="V2" s="9"/>
      <c r="W2" s="9"/>
      <c r="X2" s="9"/>
      <c r="Y2" s="11"/>
    </row>
    <row r="3" spans="1:25" x14ac:dyDescent="0.25">
      <c r="A3" s="7"/>
      <c r="B3" s="9"/>
      <c r="C3" s="9"/>
      <c r="D3" s="9"/>
      <c r="E3" s="9"/>
      <c r="F3" s="11"/>
      <c r="H3" s="7"/>
      <c r="I3" s="9"/>
      <c r="J3" s="9"/>
      <c r="K3" s="9"/>
      <c r="L3" s="9"/>
      <c r="M3" s="9"/>
      <c r="N3" s="9"/>
      <c r="O3" s="9"/>
      <c r="P3" s="9"/>
      <c r="Q3" s="11"/>
      <c r="S3" s="7"/>
      <c r="T3" s="9"/>
      <c r="U3" s="9"/>
      <c r="V3" s="9"/>
      <c r="W3" s="9"/>
      <c r="X3" s="9"/>
      <c r="Y3" s="11"/>
    </row>
    <row r="4" spans="1:25" x14ac:dyDescent="0.25">
      <c r="A4" s="7" t="s">
        <v>0</v>
      </c>
      <c r="B4" s="9" t="s">
        <v>1</v>
      </c>
      <c r="C4" s="12">
        <v>40.29</v>
      </c>
      <c r="D4" s="9" t="s">
        <v>40</v>
      </c>
      <c r="E4" s="9" t="s">
        <v>3</v>
      </c>
      <c r="F4" s="11">
        <f>(C4+C5)/2</f>
        <v>40.340000000000003</v>
      </c>
      <c r="H4" s="7" t="s">
        <v>47</v>
      </c>
      <c r="I4" s="9" t="s">
        <v>24</v>
      </c>
      <c r="J4" s="12">
        <v>45.6</v>
      </c>
      <c r="K4" s="9"/>
      <c r="L4" s="9" t="s">
        <v>25</v>
      </c>
      <c r="M4" s="9">
        <f>J5-J4</f>
        <v>10</v>
      </c>
      <c r="N4" s="9"/>
      <c r="O4" s="9"/>
      <c r="P4" s="9" t="s">
        <v>32</v>
      </c>
      <c r="Q4" s="11" t="s">
        <v>17</v>
      </c>
      <c r="S4" s="7" t="s">
        <v>66</v>
      </c>
      <c r="T4" s="9" t="s">
        <v>67</v>
      </c>
      <c r="U4" s="12">
        <v>2</v>
      </c>
      <c r="V4" s="9"/>
      <c r="W4" s="9" t="s">
        <v>69</v>
      </c>
      <c r="X4" s="9" t="s">
        <v>28</v>
      </c>
      <c r="Y4" s="11">
        <f>1000*U4/M15</f>
        <v>5.8</v>
      </c>
    </row>
    <row r="5" spans="1:25" x14ac:dyDescent="0.25">
      <c r="A5" s="7"/>
      <c r="B5" s="9" t="s">
        <v>2</v>
      </c>
      <c r="C5" s="12">
        <v>40.39</v>
      </c>
      <c r="D5" s="9"/>
      <c r="E5" s="9" t="s">
        <v>4</v>
      </c>
      <c r="F5" s="11">
        <f>(C5-C4)/2</f>
        <v>5.0000000000000711E-2</v>
      </c>
      <c r="H5" s="7" t="s">
        <v>48</v>
      </c>
      <c r="I5" s="9" t="s">
        <v>21</v>
      </c>
      <c r="J5" s="12">
        <v>55.6</v>
      </c>
      <c r="K5" s="9"/>
      <c r="L5" s="9" t="s">
        <v>26</v>
      </c>
      <c r="M5" s="9">
        <f>J6/(2*SQRT(3))</f>
        <v>0.28867513459481292</v>
      </c>
      <c r="N5" s="9"/>
      <c r="O5" s="9"/>
      <c r="P5" s="9">
        <v>5</v>
      </c>
      <c r="Q5" s="11">
        <v>334.5</v>
      </c>
      <c r="S5" s="7"/>
      <c r="T5" s="9" t="s">
        <v>28</v>
      </c>
      <c r="U5" s="12">
        <v>7.8</v>
      </c>
      <c r="V5" s="9"/>
      <c r="W5" s="9"/>
      <c r="X5" s="9" t="s">
        <v>68</v>
      </c>
      <c r="Y5" s="11">
        <f>360*U4/F20</f>
        <v>83.720930232558189</v>
      </c>
    </row>
    <row r="6" spans="1:25" x14ac:dyDescent="0.25">
      <c r="A6" s="7"/>
      <c r="B6" s="9"/>
      <c r="C6" s="9"/>
      <c r="D6" s="9"/>
      <c r="E6" s="9" t="s">
        <v>5</v>
      </c>
      <c r="F6" s="11">
        <f>F5/SQRT(3)</f>
        <v>2.88675134594817E-2</v>
      </c>
      <c r="H6" s="7"/>
      <c r="I6" s="9" t="s">
        <v>22</v>
      </c>
      <c r="J6" s="12">
        <v>1</v>
      </c>
      <c r="K6" s="9"/>
      <c r="L6" s="9" t="s">
        <v>27</v>
      </c>
      <c r="M6" s="9">
        <f>M5*SQRT(2)</f>
        <v>0.40824829046386307</v>
      </c>
      <c r="N6" s="9"/>
      <c r="O6" s="9"/>
      <c r="P6" s="9">
        <v>10</v>
      </c>
      <c r="Q6" s="11">
        <v>337.5</v>
      </c>
      <c r="S6" s="7"/>
      <c r="T6" s="9" t="s">
        <v>68</v>
      </c>
      <c r="U6" s="12">
        <v>-110</v>
      </c>
      <c r="V6" s="9"/>
      <c r="W6" s="9"/>
      <c r="X6" s="9"/>
      <c r="Y6" s="11"/>
    </row>
    <row r="7" spans="1:25" x14ac:dyDescent="0.25">
      <c r="A7" s="7"/>
      <c r="B7" s="9"/>
      <c r="C7" s="9"/>
      <c r="D7" s="9"/>
      <c r="E7" s="9"/>
      <c r="F7" s="11"/>
      <c r="H7" s="7"/>
      <c r="I7" s="9"/>
      <c r="J7" s="9"/>
      <c r="K7" s="9"/>
      <c r="L7" s="9"/>
      <c r="M7" s="9"/>
      <c r="N7" s="9"/>
      <c r="O7" s="9"/>
      <c r="P7" s="9">
        <v>15</v>
      </c>
      <c r="Q7" s="11">
        <v>340.5</v>
      </c>
      <c r="S7" s="7"/>
      <c r="T7" s="9"/>
      <c r="U7" s="9"/>
      <c r="V7" s="9"/>
      <c r="W7" s="9"/>
      <c r="X7" s="9" t="s">
        <v>71</v>
      </c>
      <c r="Y7" s="11">
        <f>U4/F20</f>
        <v>0.23255813953488388</v>
      </c>
    </row>
    <row r="8" spans="1:25" x14ac:dyDescent="0.25">
      <c r="A8" s="7"/>
      <c r="B8" s="9"/>
      <c r="C8" s="9"/>
      <c r="D8" s="9"/>
      <c r="E8" s="9"/>
      <c r="F8" s="11"/>
      <c r="H8" s="7"/>
      <c r="I8" s="9"/>
      <c r="J8" s="9"/>
      <c r="K8" s="9"/>
      <c r="L8" s="9"/>
      <c r="M8" s="9"/>
      <c r="N8" s="9"/>
      <c r="O8" s="9"/>
      <c r="P8" s="12">
        <v>20</v>
      </c>
      <c r="Q8" s="11">
        <v>343.4</v>
      </c>
      <c r="S8" s="7"/>
      <c r="T8" s="9" t="s">
        <v>70</v>
      </c>
      <c r="U8" s="9">
        <f>1000/F4</f>
        <v>24.789291026276647</v>
      </c>
      <c r="V8" s="9"/>
      <c r="W8" s="9"/>
      <c r="X8" s="9" t="s">
        <v>72</v>
      </c>
      <c r="Y8" s="11">
        <f>U5/U8</f>
        <v>0.31465199999999999</v>
      </c>
    </row>
    <row r="9" spans="1:25" x14ac:dyDescent="0.25">
      <c r="A9" s="7"/>
      <c r="B9" s="9"/>
      <c r="C9" s="9"/>
      <c r="D9" s="9"/>
      <c r="E9" s="9"/>
      <c r="F9" s="11"/>
      <c r="H9" s="7" t="s">
        <v>47</v>
      </c>
      <c r="I9" s="9" t="s">
        <v>20</v>
      </c>
      <c r="J9" s="12">
        <v>240</v>
      </c>
      <c r="K9" s="9"/>
      <c r="L9" s="9" t="s">
        <v>28</v>
      </c>
      <c r="M9" s="9">
        <f>J10-J9</f>
        <v>290</v>
      </c>
      <c r="N9" s="9"/>
      <c r="O9" s="9"/>
      <c r="P9" s="9">
        <v>25</v>
      </c>
      <c r="Q9" s="11">
        <v>346.3</v>
      </c>
      <c r="S9" s="7"/>
      <c r="T9" s="9"/>
      <c r="U9" s="9"/>
      <c r="V9" s="9"/>
      <c r="W9" s="9"/>
      <c r="X9" s="9" t="s">
        <v>73</v>
      </c>
      <c r="Y9" s="11">
        <f>ABS(U6)/360</f>
        <v>0.30555555555555558</v>
      </c>
    </row>
    <row r="10" spans="1:25" ht="15.75" thickBot="1" x14ac:dyDescent="0.3">
      <c r="A10" s="7" t="s">
        <v>41</v>
      </c>
      <c r="B10" s="9" t="s">
        <v>10</v>
      </c>
      <c r="C10" s="12">
        <v>41.6</v>
      </c>
      <c r="D10" s="9"/>
      <c r="E10" s="9" t="s">
        <v>8</v>
      </c>
      <c r="F10" s="11">
        <f>(C10+C11)/2</f>
        <v>41.7</v>
      </c>
      <c r="H10" s="7" t="s">
        <v>48</v>
      </c>
      <c r="I10" s="9" t="s">
        <v>29</v>
      </c>
      <c r="J10" s="12">
        <v>530</v>
      </c>
      <c r="K10" s="9"/>
      <c r="L10" s="9" t="s">
        <v>31</v>
      </c>
      <c r="M10" s="9">
        <f>J11/(2*SQRT(3))</f>
        <v>5.7735026918962582</v>
      </c>
      <c r="N10" s="9"/>
      <c r="O10" s="9"/>
      <c r="P10" s="9"/>
      <c r="Q10" s="11"/>
      <c r="S10" s="14"/>
      <c r="T10" s="15"/>
      <c r="U10" s="15"/>
      <c r="V10" s="15"/>
      <c r="W10" s="15"/>
      <c r="X10" s="15"/>
      <c r="Y10" s="16"/>
    </row>
    <row r="11" spans="1:25" x14ac:dyDescent="0.25">
      <c r="A11" s="7"/>
      <c r="B11" s="9" t="s">
        <v>9</v>
      </c>
      <c r="C11" s="12">
        <v>41.8</v>
      </c>
      <c r="D11" s="9"/>
      <c r="E11" s="9" t="s">
        <v>6</v>
      </c>
      <c r="F11" s="11">
        <f>(C11-C10)</f>
        <v>0.19999999999999574</v>
      </c>
      <c r="H11" s="7"/>
      <c r="I11" s="9" t="s">
        <v>23</v>
      </c>
      <c r="J11" s="12">
        <v>20</v>
      </c>
      <c r="K11" s="9"/>
      <c r="L11" s="9" t="s">
        <v>30</v>
      </c>
      <c r="M11" s="9">
        <f>M10*SQRT(2)</f>
        <v>8.1649658092772608</v>
      </c>
      <c r="N11" s="9"/>
      <c r="O11" s="9"/>
      <c r="P11" s="9"/>
      <c r="Q11" s="11"/>
    </row>
    <row r="12" spans="1:25" x14ac:dyDescent="0.25">
      <c r="A12" s="7"/>
      <c r="B12" s="9"/>
      <c r="C12" s="9"/>
      <c r="D12" s="9"/>
      <c r="E12" s="9" t="s">
        <v>7</v>
      </c>
      <c r="F12" s="11">
        <f>F11/(2*SQRT(3))</f>
        <v>5.7735026918961346E-2</v>
      </c>
      <c r="H12" s="7"/>
      <c r="I12" s="9"/>
      <c r="J12" s="9"/>
      <c r="K12" s="9"/>
      <c r="L12" s="9"/>
      <c r="M12" s="9"/>
      <c r="N12" s="9"/>
      <c r="O12" s="9"/>
      <c r="P12" s="9"/>
      <c r="Q12" s="11"/>
    </row>
    <row r="13" spans="1:25" x14ac:dyDescent="0.25">
      <c r="A13" s="7"/>
      <c r="B13" s="9"/>
      <c r="C13" s="9"/>
      <c r="D13" s="9"/>
      <c r="E13" s="9"/>
      <c r="F13" s="11"/>
      <c r="H13" s="7"/>
      <c r="I13" s="9"/>
      <c r="J13" s="9"/>
      <c r="K13" s="9"/>
      <c r="L13" s="9"/>
      <c r="M13" s="9"/>
      <c r="N13" s="9"/>
      <c r="O13" s="9"/>
      <c r="P13" s="9"/>
      <c r="Q13" s="11"/>
    </row>
    <row r="14" spans="1:25" x14ac:dyDescent="0.25">
      <c r="A14" s="7"/>
      <c r="B14" s="9"/>
      <c r="C14" s="9"/>
      <c r="D14" s="9"/>
      <c r="E14" s="9"/>
      <c r="F14" s="11"/>
      <c r="H14" s="7"/>
      <c r="I14" s="9"/>
      <c r="J14" s="9"/>
      <c r="K14" s="9"/>
      <c r="L14" s="9"/>
      <c r="M14" s="9"/>
      <c r="N14" s="9"/>
      <c r="O14" s="9"/>
      <c r="P14" s="9"/>
      <c r="Q14" s="11"/>
    </row>
    <row r="15" spans="1:25" x14ac:dyDescent="0.25">
      <c r="A15" s="7" t="s">
        <v>42</v>
      </c>
      <c r="B15" s="9" t="s">
        <v>11</v>
      </c>
      <c r="C15" s="12">
        <v>45.9</v>
      </c>
      <c r="D15" s="9"/>
      <c r="E15" s="9" t="s">
        <v>13</v>
      </c>
      <c r="F15" s="11">
        <f>(C15+C16)/2</f>
        <v>46</v>
      </c>
      <c r="H15" s="7" t="s">
        <v>49</v>
      </c>
      <c r="I15" s="9"/>
      <c r="J15" s="9"/>
      <c r="K15" s="9"/>
      <c r="L15" s="9" t="s">
        <v>35</v>
      </c>
      <c r="M15" s="9">
        <f>M4*0.01/(M9*0.000001)</f>
        <v>344.82758620689657</v>
      </c>
      <c r="N15" s="9"/>
      <c r="O15" s="9"/>
      <c r="P15" s="9" t="s">
        <v>37</v>
      </c>
      <c r="Q15" s="11">
        <f>Q8</f>
        <v>343.4</v>
      </c>
    </row>
    <row r="16" spans="1:25" x14ac:dyDescent="0.25">
      <c r="A16" s="7"/>
      <c r="B16" s="9" t="s">
        <v>12</v>
      </c>
      <c r="C16" s="12">
        <v>46.1</v>
      </c>
      <c r="D16" s="9"/>
      <c r="E16" s="9" t="s">
        <v>14</v>
      </c>
      <c r="F16" s="11">
        <f>(C16-C15)</f>
        <v>0.20000000000000284</v>
      </c>
      <c r="H16" s="7"/>
      <c r="I16" s="9"/>
      <c r="J16" s="9"/>
      <c r="K16" s="9"/>
      <c r="L16" s="9" t="s">
        <v>36</v>
      </c>
      <c r="M16" s="9">
        <f>M15*SQRT((M6/(10*M4))^2+(M11/M9)^2)</f>
        <v>9.810170663232908</v>
      </c>
      <c r="N16" s="9"/>
      <c r="O16" s="9"/>
      <c r="P16" s="9" t="s">
        <v>38</v>
      </c>
      <c r="Q16" s="11">
        <f>Q9-Q7</f>
        <v>5.8000000000000114</v>
      </c>
    </row>
    <row r="17" spans="1:17" x14ac:dyDescent="0.25">
      <c r="A17" s="7"/>
      <c r="B17" s="9"/>
      <c r="C17" s="9"/>
      <c r="D17" s="9"/>
      <c r="E17" s="9" t="s">
        <v>15</v>
      </c>
      <c r="F17" s="11">
        <f>F16/(2*SQRT(3))</f>
        <v>5.77350269189634E-2</v>
      </c>
      <c r="H17" s="7"/>
      <c r="I17" s="9"/>
      <c r="J17" s="9"/>
      <c r="K17" s="9"/>
      <c r="L17" s="9"/>
      <c r="M17" s="9"/>
      <c r="N17" s="9"/>
      <c r="O17" s="9"/>
      <c r="P17" s="9" t="s">
        <v>39</v>
      </c>
      <c r="Q17" s="11">
        <f>Q16/(2*SQRT(6))</f>
        <v>1.1839200423452052</v>
      </c>
    </row>
    <row r="18" spans="1:17" x14ac:dyDescent="0.25">
      <c r="A18" s="7"/>
      <c r="B18" s="9"/>
      <c r="C18" s="9"/>
      <c r="D18" s="9"/>
      <c r="E18" s="9"/>
      <c r="F18" s="11"/>
      <c r="H18" s="7" t="s">
        <v>52</v>
      </c>
      <c r="I18" s="9" t="s">
        <v>1</v>
      </c>
      <c r="J18" s="12">
        <v>40.369999999999997</v>
      </c>
      <c r="K18" s="9" t="s">
        <v>40</v>
      </c>
      <c r="L18" s="9" t="s">
        <v>3</v>
      </c>
      <c r="M18" s="9">
        <f>(J18+J19)/2</f>
        <v>40.700000000000003</v>
      </c>
      <c r="N18" s="9"/>
      <c r="O18" s="9"/>
      <c r="P18" s="9"/>
      <c r="Q18" s="11"/>
    </row>
    <row r="19" spans="1:17" x14ac:dyDescent="0.25">
      <c r="A19" s="7"/>
      <c r="B19" s="9"/>
      <c r="C19" s="9"/>
      <c r="D19" s="9"/>
      <c r="E19" s="9"/>
      <c r="F19" s="11"/>
      <c r="H19" s="7"/>
      <c r="I19" s="9" t="s">
        <v>2</v>
      </c>
      <c r="J19" s="12">
        <v>41.03</v>
      </c>
      <c r="K19" s="9"/>
      <c r="L19" s="9" t="s">
        <v>4</v>
      </c>
      <c r="M19" s="9">
        <f>(J19-J18)/2</f>
        <v>0.33000000000000185</v>
      </c>
      <c r="N19" s="9"/>
      <c r="O19" s="9"/>
      <c r="P19" s="9"/>
      <c r="Q19" s="11"/>
    </row>
    <row r="20" spans="1:17" x14ac:dyDescent="0.25">
      <c r="A20" s="7" t="s">
        <v>43</v>
      </c>
      <c r="B20" s="9" t="s">
        <v>16</v>
      </c>
      <c r="C20" s="12">
        <v>5</v>
      </c>
      <c r="D20" s="9"/>
      <c r="E20" s="13" t="s">
        <v>56</v>
      </c>
      <c r="F20" s="11">
        <f>10*(F15-F10)/C20</f>
        <v>8.5999999999999943</v>
      </c>
      <c r="H20" s="7"/>
      <c r="I20" s="9"/>
      <c r="J20" s="9"/>
      <c r="K20" s="9"/>
      <c r="L20" s="9" t="s">
        <v>5</v>
      </c>
      <c r="M20" s="9">
        <f>M19/SQRT(3)</f>
        <v>0.19052558883257759</v>
      </c>
      <c r="N20" s="9"/>
      <c r="O20" s="9"/>
      <c r="P20" s="9"/>
      <c r="Q20" s="11"/>
    </row>
    <row r="21" spans="1:17" x14ac:dyDescent="0.25">
      <c r="A21" s="7"/>
      <c r="B21" s="9"/>
      <c r="C21" s="9"/>
      <c r="D21" s="9"/>
      <c r="E21" s="13" t="s">
        <v>57</v>
      </c>
      <c r="F21" s="11">
        <f>10/C20*SQRT(F12^2+F17^2)</f>
        <v>0.16329931618554464</v>
      </c>
      <c r="H21" s="7"/>
      <c r="I21" s="9"/>
      <c r="J21" s="9"/>
      <c r="K21" s="9"/>
      <c r="L21" s="9"/>
      <c r="M21" s="9"/>
      <c r="N21" s="9"/>
      <c r="O21" s="9"/>
      <c r="P21" s="9"/>
      <c r="Q21" s="11"/>
    </row>
    <row r="22" spans="1:17" x14ac:dyDescent="0.25">
      <c r="A22" s="7"/>
      <c r="B22" s="9"/>
      <c r="C22" s="9"/>
      <c r="D22" s="9"/>
      <c r="E22" s="9"/>
      <c r="F22" s="11"/>
      <c r="H22" s="7" t="s">
        <v>55</v>
      </c>
      <c r="I22" s="9"/>
      <c r="J22" s="9"/>
      <c r="K22" s="9"/>
      <c r="L22" s="13" t="s">
        <v>58</v>
      </c>
      <c r="M22" s="9">
        <f>M15/(M18)</f>
        <v>8.4724222655257133</v>
      </c>
      <c r="N22" s="9"/>
      <c r="O22" s="9"/>
      <c r="P22" s="9" t="s">
        <v>62</v>
      </c>
      <c r="Q22" s="23">
        <f>(M$22*M20/(M$23*M18))^2</f>
        <v>2.6361281661204751E-2</v>
      </c>
    </row>
    <row r="23" spans="1:17" x14ac:dyDescent="0.25">
      <c r="A23" s="7"/>
      <c r="B23" s="9"/>
      <c r="C23" s="9"/>
      <c r="D23" s="9"/>
      <c r="E23" s="9"/>
      <c r="F23" s="11"/>
      <c r="H23" s="7"/>
      <c r="I23" s="9"/>
      <c r="J23" s="9"/>
      <c r="K23" s="9"/>
      <c r="L23" s="13" t="s">
        <v>59</v>
      </c>
      <c r="M23" s="9">
        <f>M22*SQRT((M20/M18)^2+(M16/M15)^2)</f>
        <v>0.2442773699511088</v>
      </c>
      <c r="N23" s="9"/>
      <c r="O23" s="9"/>
      <c r="P23" s="9" t="s">
        <v>63</v>
      </c>
      <c r="Q23" s="23">
        <f>(M$22*M6/(M$23*10*M4))^2</f>
        <v>2.004921921899383E-2</v>
      </c>
    </row>
    <row r="24" spans="1:17" x14ac:dyDescent="0.25">
      <c r="A24" s="7"/>
      <c r="B24" s="9"/>
      <c r="C24" s="9"/>
      <c r="D24" s="9"/>
      <c r="E24" s="9"/>
      <c r="F24" s="11"/>
      <c r="H24" s="7"/>
      <c r="I24" s="9"/>
      <c r="J24" s="9"/>
      <c r="K24" s="9"/>
      <c r="L24" s="9"/>
      <c r="M24" s="9"/>
      <c r="N24" s="9"/>
      <c r="O24" s="9"/>
      <c r="P24" s="9" t="s">
        <v>64</v>
      </c>
      <c r="Q24" s="23">
        <f>(M$22*M11/(M$23*M9))^2</f>
        <v>0.95358949911980173</v>
      </c>
    </row>
    <row r="25" spans="1:17" x14ac:dyDescent="0.25">
      <c r="A25" s="7"/>
      <c r="B25" s="9"/>
      <c r="C25" s="9"/>
      <c r="D25" s="9"/>
      <c r="E25" s="9" t="s">
        <v>33</v>
      </c>
      <c r="F25" s="11">
        <f>F4*1000*F20*0.001</f>
        <v>346.92399999999975</v>
      </c>
      <c r="H25" s="7"/>
      <c r="I25" s="9"/>
      <c r="J25" s="9"/>
      <c r="K25" s="9"/>
      <c r="L25" s="9"/>
      <c r="M25" s="9"/>
      <c r="N25" s="9"/>
      <c r="O25" s="9"/>
      <c r="P25" s="9"/>
      <c r="Q25" s="11">
        <f>SUM(Q22:Q24)</f>
        <v>1.0000000000000002</v>
      </c>
    </row>
    <row r="26" spans="1:17" ht="15.75" thickBot="1" x14ac:dyDescent="0.3">
      <c r="A26" s="14"/>
      <c r="B26" s="15"/>
      <c r="C26" s="15"/>
      <c r="D26" s="15"/>
      <c r="E26" s="15" t="s">
        <v>34</v>
      </c>
      <c r="F26" s="16">
        <f>F25*SQRT((F21/F20)^2+(F6/F4)^2)</f>
        <v>6.5921708108937604</v>
      </c>
      <c r="H26" s="14"/>
      <c r="I26" s="15"/>
      <c r="J26" s="15"/>
      <c r="K26" s="15"/>
      <c r="L26" s="15"/>
      <c r="M26" s="15"/>
      <c r="N26" s="15"/>
      <c r="O26" s="15"/>
      <c r="P26" s="15"/>
      <c r="Q26" s="16"/>
    </row>
    <row r="28" spans="1:17" ht="15.75" thickBot="1" x14ac:dyDescent="0.3"/>
    <row r="29" spans="1:17" x14ac:dyDescent="0.25">
      <c r="F29" t="s">
        <v>50</v>
      </c>
      <c r="G29" s="5" t="s">
        <v>51</v>
      </c>
      <c r="H29" s="6"/>
      <c r="K29" t="s">
        <v>52</v>
      </c>
      <c r="L29" s="5" t="s">
        <v>53</v>
      </c>
      <c r="M29" s="6"/>
    </row>
    <row r="30" spans="1:17" ht="15.75" thickBot="1" x14ac:dyDescent="0.3">
      <c r="G30" s="3" t="s">
        <v>44</v>
      </c>
      <c r="H30" s="4">
        <f>ABS($F$25-$M$15)/SQRT($F$26^2+$M$16^2)</f>
        <v>0.17737187924658723</v>
      </c>
      <c r="L30" s="1" t="s">
        <v>54</v>
      </c>
      <c r="M30" s="2">
        <f>ABS($F$4-$M$18)/SQRT($F$6^2+$M$20^2)</f>
        <v>1.868187804598215</v>
      </c>
    </row>
    <row r="31" spans="1:17" ht="15.75" thickBot="1" x14ac:dyDescent="0.3">
      <c r="G31" s="3" t="s">
        <v>45</v>
      </c>
      <c r="H31" s="4">
        <f>ABS($F$25-$Q$15)/SQRT($F$26^2+$Q$17^2)</f>
        <v>0.52615547519841577</v>
      </c>
    </row>
    <row r="32" spans="1:17" ht="15.75" thickBot="1" x14ac:dyDescent="0.3">
      <c r="G32" s="1" t="s">
        <v>46</v>
      </c>
      <c r="H32" s="2">
        <f>ABS($Q$15-$M$15)/SQRT($Q$17^2+$M$16^2)</f>
        <v>0.14447276276242785</v>
      </c>
      <c r="K32" t="s">
        <v>55</v>
      </c>
      <c r="L32" s="5" t="s">
        <v>60</v>
      </c>
      <c r="M32" s="6"/>
    </row>
    <row r="33" spans="12:13" ht="15.75" thickBot="1" x14ac:dyDescent="0.3">
      <c r="L33" s="20" t="s">
        <v>61</v>
      </c>
      <c r="M33" s="2">
        <f>ABS($F$20-$M$22)/SQRT($F$21^2+$M$23^2)</f>
        <v>0.43418382647796605</v>
      </c>
    </row>
  </sheetData>
  <mergeCells count="5">
    <mergeCell ref="B2:C2"/>
    <mergeCell ref="E2:F2"/>
    <mergeCell ref="G29:H29"/>
    <mergeCell ref="L29:M29"/>
    <mergeCell ref="L32:M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Aubert</dc:creator>
  <cp:lastModifiedBy>David Aubert</cp:lastModifiedBy>
  <dcterms:created xsi:type="dcterms:W3CDTF">2025-02-06T13:05:41Z</dcterms:created>
  <dcterms:modified xsi:type="dcterms:W3CDTF">2025-02-10T16:46:14Z</dcterms:modified>
</cp:coreProperties>
</file>